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bruno/Desktop/NSF/"/>
    </mc:Choice>
  </mc:AlternateContent>
  <xr:revisionPtr revIDLastSave="0" documentId="8_{08402786-BA7D-5D4E-B4C0-088FAF530FCC}" xr6:coauthVersionLast="32" xr6:coauthVersionMax="32" xr10:uidLastSave="{00000000-0000-0000-0000-000000000000}"/>
  <bookViews>
    <workbookView xWindow="720" yWindow="960" windowWidth="24540" windowHeight="13820" xr2:uid="{EF74D55A-DE66-244E-A676-B43ADC0CCDF3}"/>
  </bookViews>
  <sheets>
    <sheet name="Planilh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1" l="1"/>
  <c r="G22" i="1"/>
  <c r="I22" i="1" s="1"/>
  <c r="C22" i="1"/>
  <c r="I21" i="1"/>
  <c r="C21" i="1"/>
  <c r="C20" i="1"/>
  <c r="I19" i="1"/>
  <c r="G19" i="1"/>
  <c r="C19" i="1"/>
  <c r="G18" i="1"/>
  <c r="I18" i="1" s="1"/>
  <c r="C18" i="1"/>
  <c r="G17" i="1"/>
  <c r="I17" i="1" s="1"/>
  <c r="C17" i="1"/>
  <c r="C16" i="1"/>
  <c r="C15" i="1"/>
  <c r="H14" i="1"/>
  <c r="G14" i="1"/>
  <c r="C14" i="1"/>
  <c r="G13" i="1"/>
  <c r="H13" i="1" s="1"/>
  <c r="C13" i="1"/>
  <c r="G12" i="1"/>
  <c r="I12" i="1" s="1"/>
  <c r="C12" i="1"/>
  <c r="G11" i="1"/>
  <c r="I11" i="1" s="1"/>
  <c r="C11" i="1"/>
  <c r="G10" i="1"/>
  <c r="I10" i="1" s="1"/>
  <c r="C10" i="1"/>
  <c r="G9" i="1"/>
  <c r="I9" i="1" s="1"/>
  <c r="C9" i="1"/>
  <c r="G8" i="1"/>
  <c r="I8" i="1" s="1"/>
  <c r="C8" i="1"/>
  <c r="G7" i="1"/>
  <c r="I7" i="1" s="1"/>
  <c r="C7" i="1"/>
  <c r="G6" i="1"/>
  <c r="I6" i="1" s="1"/>
  <c r="C6" i="1"/>
  <c r="G5" i="1" l="1"/>
  <c r="H6" i="1" s="1"/>
  <c r="H7" i="1"/>
  <c r="H8" i="1"/>
  <c r="H9" i="1"/>
  <c r="H11" i="1"/>
  <c r="H12" i="1"/>
  <c r="H17" i="1"/>
  <c r="G23" i="1"/>
  <c r="H22" i="1"/>
  <c r="H18" i="1" l="1"/>
  <c r="H10" i="1"/>
  <c r="I23" i="1"/>
  <c r="H23" i="1"/>
  <c r="H20" i="1"/>
  <c r="G16" i="1"/>
  <c r="H21" i="1"/>
  <c r="I5" i="1"/>
  <c r="H19" i="1"/>
  <c r="G24" i="1" l="1"/>
  <c r="I16" i="1"/>
  <c r="H15" i="1"/>
  <c r="H16" i="1"/>
</calcChain>
</file>

<file path=xl/sharedStrings.xml><?xml version="1.0" encoding="utf-8"?>
<sst xmlns="http://schemas.openxmlformats.org/spreadsheetml/2006/main" count="32" uniqueCount="23">
  <si>
    <r>
      <t>n</t>
    </r>
    <r>
      <rPr>
        <sz val="24"/>
        <color rgb="FFC00000"/>
        <rFont val="Calibri"/>
        <family val="2"/>
        <scheme val="minor"/>
      </rPr>
      <t>s</t>
    </r>
    <r>
      <rPr>
        <sz val="24"/>
        <color theme="1"/>
        <rFont val="Calibri"/>
        <family val="2"/>
        <scheme val="minor"/>
      </rPr>
      <t>f</t>
    </r>
  </si>
  <si>
    <t>Demonstrações financeiras</t>
  </si>
  <si>
    <t>%V</t>
  </si>
  <si>
    <t>%H</t>
  </si>
  <si>
    <t>Arrecadação Geral</t>
  </si>
  <si>
    <t>Amigos</t>
  </si>
  <si>
    <t>Patrocínios</t>
  </si>
  <si>
    <t>Outros</t>
  </si>
  <si>
    <t xml:space="preserve">Permuta </t>
  </si>
  <si>
    <t>Soldados nsf</t>
  </si>
  <si>
    <t>Custos</t>
  </si>
  <si>
    <t>Kartcross e Shop. M</t>
  </si>
  <si>
    <t>Despesas bancárias</t>
  </si>
  <si>
    <t>Impostos e desp adm.</t>
  </si>
  <si>
    <t>Despesas com Doações</t>
  </si>
  <si>
    <t>Arrecadação Líquida</t>
  </si>
  <si>
    <t>Alimentos</t>
  </si>
  <si>
    <t>Medicamentos</t>
  </si>
  <si>
    <t xml:space="preserve">Projetos </t>
  </si>
  <si>
    <t>Brinquedos</t>
  </si>
  <si>
    <t>Terreno/Construção INSF</t>
  </si>
  <si>
    <t>Doação Total</t>
  </si>
  <si>
    <t>Saldo Final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</si>
</sst>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5" formatCode="_-* #,##0_-;\-* #,##0_-;_-* &quot;-&quot;??_-;_-@_-"/>
  </numFmts>
  <fonts count="7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24"/>
      <color rgb="FFC00000"/>
      <name val="Calibri"/>
      <family val="2"/>
      <scheme val="minor"/>
    </font>
    <font>
      <b/>
      <i/>
      <sz val="14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 style="dashed">
        <color auto="1"/>
      </left>
      <right style="dashed">
        <color auto="1"/>
      </right>
      <top style="thin">
        <color indexed="64"/>
      </top>
      <bottom style="double">
        <color indexed="64"/>
      </bottom>
      <diagonal/>
    </border>
    <border>
      <left style="dashed">
        <color auto="1"/>
      </left>
      <right style="dotted">
        <color indexed="64"/>
      </right>
      <top style="thin">
        <color indexed="64"/>
      </top>
      <bottom style="double">
        <color indexed="64"/>
      </bottom>
      <diagonal/>
    </border>
    <border>
      <left style="dashed">
        <color auto="1"/>
      </left>
      <right style="dashed">
        <color auto="1"/>
      </right>
      <top/>
      <bottom style="dashed">
        <color auto="1"/>
      </bottom>
      <diagonal/>
    </border>
    <border>
      <left style="dashed">
        <color auto="1"/>
      </left>
      <right style="dotted">
        <color indexed="64"/>
      </right>
      <top/>
      <bottom style="dashed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dotted">
        <color indexed="64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/>
      <diagonal/>
    </border>
    <border>
      <left style="dashed">
        <color auto="1"/>
      </left>
      <right style="dotted">
        <color indexed="64"/>
      </right>
      <top style="dashed">
        <color auto="1"/>
      </top>
      <bottom/>
      <diagonal/>
    </border>
    <border>
      <left style="dashed">
        <color auto="1"/>
      </left>
      <right style="dashed">
        <color auto="1"/>
      </right>
      <top style="double">
        <color auto="1"/>
      </top>
      <bottom style="double">
        <color indexed="64"/>
      </bottom>
      <diagonal/>
    </border>
    <border>
      <left style="dashed">
        <color auto="1"/>
      </left>
      <right style="dotted">
        <color indexed="64"/>
      </right>
      <top style="double">
        <color auto="1"/>
      </top>
      <bottom style="double">
        <color indexed="64"/>
      </bottom>
      <diagonal/>
    </border>
    <border>
      <left/>
      <right style="dotted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6">
    <xf numFmtId="0" fontId="0" fillId="0" borderId="0" xfId="0"/>
    <xf numFmtId="0" fontId="2" fillId="2" borderId="1" xfId="0" applyFont="1" applyFill="1" applyBorder="1" applyAlignment="1">
      <alignment horizontal="center" vertical="top"/>
    </xf>
    <xf numFmtId="0" fontId="2" fillId="2" borderId="0" xfId="0" applyFont="1" applyFill="1" applyBorder="1" applyAlignment="1">
      <alignment horizontal="center" vertical="top"/>
    </xf>
    <xf numFmtId="43" fontId="4" fillId="2" borderId="0" xfId="1" applyFont="1" applyFill="1" applyBorder="1" applyAlignment="1">
      <alignment horizontal="center" vertical="center"/>
    </xf>
    <xf numFmtId="0" fontId="0" fillId="0" borderId="0" xfId="0" applyBorder="1"/>
    <xf numFmtId="43" fontId="5" fillId="0" borderId="2" xfId="1" applyFont="1" applyFill="1" applyBorder="1"/>
    <xf numFmtId="165" fontId="5" fillId="3" borderId="2" xfId="1" applyNumberFormat="1" applyFont="1" applyFill="1" applyBorder="1" applyAlignment="1">
      <alignment horizontal="center" vertical="center"/>
    </xf>
    <xf numFmtId="9" fontId="5" fillId="3" borderId="2" xfId="2" applyFont="1" applyFill="1" applyBorder="1" applyAlignment="1">
      <alignment horizontal="center" vertical="center"/>
    </xf>
    <xf numFmtId="9" fontId="5" fillId="3" borderId="3" xfId="2" applyFont="1" applyFill="1" applyBorder="1" applyAlignment="1">
      <alignment horizontal="center" vertical="center"/>
    </xf>
    <xf numFmtId="43" fontId="5" fillId="0" borderId="2" xfId="1" applyFont="1" applyBorder="1"/>
    <xf numFmtId="9" fontId="5" fillId="0" borderId="2" xfId="2" applyFont="1" applyBorder="1"/>
    <xf numFmtId="9" fontId="5" fillId="0" borderId="3" xfId="2" applyFont="1" applyBorder="1"/>
    <xf numFmtId="43" fontId="6" fillId="0" borderId="4" xfId="1" applyFont="1" applyFill="1" applyBorder="1"/>
    <xf numFmtId="43" fontId="6" fillId="0" borderId="4" xfId="1" applyFont="1" applyBorder="1"/>
    <xf numFmtId="9" fontId="6" fillId="0" borderId="4" xfId="2" applyFont="1" applyBorder="1"/>
    <xf numFmtId="9" fontId="6" fillId="0" borderId="5" xfId="2" applyFont="1" applyBorder="1"/>
    <xf numFmtId="43" fontId="6" fillId="0" borderId="6" xfId="1" applyFont="1" applyFill="1" applyBorder="1"/>
    <xf numFmtId="43" fontId="6" fillId="0" borderId="6" xfId="1" applyFont="1" applyBorder="1"/>
    <xf numFmtId="9" fontId="6" fillId="0" borderId="6" xfId="2" applyFont="1" applyBorder="1"/>
    <xf numFmtId="9" fontId="6" fillId="0" borderId="7" xfId="2" applyFont="1" applyBorder="1"/>
    <xf numFmtId="43" fontId="6" fillId="0" borderId="8" xfId="1" applyFont="1" applyFill="1" applyBorder="1"/>
    <xf numFmtId="43" fontId="6" fillId="0" borderId="8" xfId="1" applyFont="1" applyBorder="1"/>
    <xf numFmtId="9" fontId="6" fillId="0" borderId="8" xfId="2" applyFont="1" applyBorder="1"/>
    <xf numFmtId="9" fontId="6" fillId="0" borderId="9" xfId="2" applyFont="1" applyBorder="1"/>
    <xf numFmtId="43" fontId="5" fillId="0" borderId="10" xfId="1" applyFont="1" applyFill="1" applyBorder="1"/>
    <xf numFmtId="43" fontId="5" fillId="0" borderId="10" xfId="1" applyFont="1" applyBorder="1"/>
    <xf numFmtId="9" fontId="5" fillId="0" borderId="10" xfId="2" applyFont="1" applyBorder="1"/>
    <xf numFmtId="9" fontId="5" fillId="0" borderId="11" xfId="2" applyFont="1" applyBorder="1"/>
    <xf numFmtId="9" fontId="0" fillId="0" borderId="4" xfId="2" applyFont="1" applyBorder="1"/>
    <xf numFmtId="9" fontId="0" fillId="0" borderId="5" xfId="2" applyFont="1" applyBorder="1"/>
    <xf numFmtId="9" fontId="0" fillId="0" borderId="6" xfId="2" applyFont="1" applyBorder="1"/>
    <xf numFmtId="9" fontId="0" fillId="0" borderId="7" xfId="2" applyFont="1" applyBorder="1"/>
    <xf numFmtId="9" fontId="0" fillId="0" borderId="8" xfId="2" applyFont="1" applyBorder="1"/>
    <xf numFmtId="43" fontId="6" fillId="0" borderId="6" xfId="1" quotePrefix="1" applyFont="1" applyBorder="1"/>
    <xf numFmtId="9" fontId="0" fillId="0" borderId="9" xfId="2" applyFont="1" applyBorder="1"/>
    <xf numFmtId="0" fontId="0" fillId="0" borderId="12" xfId="0" applyBorder="1"/>
  </cellXfs>
  <cellStyles count="3">
    <cellStyle name="Normal" xfId="0" builtinId="0"/>
    <cellStyle name="Porcentagem" xfId="2" builtinId="5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ntroleNSF2017_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ertos Soldados"/>
      <sheetName val="Check logos"/>
      <sheetName val="Amigos"/>
      <sheetName val="Outros"/>
      <sheetName val="Permuta_Evento"/>
      <sheetName val="Patrocinadores"/>
      <sheetName val="Soldados"/>
      <sheetName val="Custos X Despesas X Doações"/>
      <sheetName val="Depósitos não identificados"/>
      <sheetName val="Extrato"/>
      <sheetName val="DRE"/>
      <sheetName val="Projetos"/>
      <sheetName val="Patrimônio"/>
      <sheetName val="Double Check"/>
      <sheetName val="Comunicação diária"/>
      <sheetName val="Dados"/>
      <sheetName val="Paypal"/>
      <sheetName val="Histórico de arrecadação"/>
      <sheetName val="Soldiers"/>
    </sheetNames>
    <sheetDataSet>
      <sheetData sheetId="0"/>
      <sheetData sheetId="1"/>
      <sheetData sheetId="2">
        <row r="1">
          <cell r="C1">
            <v>58249</v>
          </cell>
        </row>
      </sheetData>
      <sheetData sheetId="3">
        <row r="1">
          <cell r="D1">
            <v>125100</v>
          </cell>
        </row>
      </sheetData>
      <sheetData sheetId="4"/>
      <sheetData sheetId="5">
        <row r="1">
          <cell r="C1">
            <v>134500</v>
          </cell>
          <cell r="P1">
            <v>22524</v>
          </cell>
        </row>
      </sheetData>
      <sheetData sheetId="6">
        <row r="48">
          <cell r="P48">
            <v>150080</v>
          </cell>
        </row>
      </sheetData>
      <sheetData sheetId="7">
        <row r="2">
          <cell r="J2">
            <v>180.91000000000003</v>
          </cell>
          <cell r="O2">
            <v>34113.75</v>
          </cell>
          <cell r="T2">
            <v>90855.919999999984</v>
          </cell>
        </row>
        <row r="3">
          <cell r="D3" t="str">
            <v>Alimentos</v>
          </cell>
          <cell r="E3">
            <v>480</v>
          </cell>
        </row>
        <row r="4">
          <cell r="D4" t="str">
            <v>Alimentos</v>
          </cell>
          <cell r="E4">
            <v>3024</v>
          </cell>
        </row>
        <row r="5">
          <cell r="D5" t="str">
            <v>Alimentos</v>
          </cell>
          <cell r="E5">
            <v>480</v>
          </cell>
        </row>
        <row r="6">
          <cell r="D6" t="str">
            <v>Alimentos</v>
          </cell>
          <cell r="E6">
            <v>480</v>
          </cell>
        </row>
        <row r="7">
          <cell r="D7" t="str">
            <v>Alimentos</v>
          </cell>
          <cell r="E7">
            <v>480</v>
          </cell>
        </row>
        <row r="8">
          <cell r="D8" t="str">
            <v>Alimentos</v>
          </cell>
          <cell r="E8">
            <v>480</v>
          </cell>
        </row>
        <row r="9">
          <cell r="D9" t="str">
            <v>Alimentos</v>
          </cell>
          <cell r="E9">
            <v>560</v>
          </cell>
        </row>
        <row r="10">
          <cell r="D10" t="str">
            <v>Medicamentos</v>
          </cell>
          <cell r="E10">
            <v>1400</v>
          </cell>
        </row>
        <row r="24">
          <cell r="D24" t="str">
            <v>Medicamentos</v>
          </cell>
        </row>
        <row r="25">
          <cell r="D25" t="str">
            <v>Alimentos</v>
          </cell>
        </row>
        <row r="26">
          <cell r="D26" t="str">
            <v>Outros</v>
          </cell>
        </row>
      </sheetData>
      <sheetData sheetId="8"/>
      <sheetData sheetId="9"/>
      <sheetData sheetId="10">
        <row r="17">
          <cell r="A17" t="str">
            <v>Alimentos</v>
          </cell>
        </row>
        <row r="18">
          <cell r="A18" t="str">
            <v>Medicamentos</v>
          </cell>
        </row>
      </sheetData>
      <sheetData sheetId="11">
        <row r="12">
          <cell r="D12">
            <v>180424</v>
          </cell>
        </row>
      </sheetData>
      <sheetData sheetId="12">
        <row r="13">
          <cell r="E13">
            <v>192068.30000000002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EE822F-DFED-BD4D-A6E7-86A0A7671F17}">
  <dimension ref="A1:I26"/>
  <sheetViews>
    <sheetView tabSelected="1" workbookViewId="0">
      <selection sqref="A1:XFD1048576"/>
    </sheetView>
  </sheetViews>
  <sheetFormatPr baseColWidth="10" defaultColWidth="0" defaultRowHeight="15" customHeight="1" zeroHeight="1" x14ac:dyDescent="0.2"/>
  <cols>
    <col min="1" max="1" width="25.5" bestFit="1" customWidth="1"/>
    <col min="2" max="2" width="12.1640625" bestFit="1" customWidth="1"/>
    <col min="3" max="3" width="6.5" bestFit="1" customWidth="1"/>
    <col min="4" max="4" width="12.1640625" bestFit="1" customWidth="1"/>
    <col min="5" max="5" width="6.5" bestFit="1" customWidth="1"/>
    <col min="6" max="6" width="7.83203125" customWidth="1"/>
    <col min="7" max="7" width="12.1640625" bestFit="1" customWidth="1"/>
    <col min="8" max="8" width="8.6640625" bestFit="1" customWidth="1"/>
    <col min="9" max="9" width="8.6640625" style="35" bestFit="1" customWidth="1"/>
    <col min="10" max="16384" width="9.1640625" hidden="1"/>
  </cols>
  <sheetData>
    <row r="1" spans="1:9" ht="31" x14ac:dyDescent="0.2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 s="4" customFormat="1" ht="19" x14ac:dyDescent="0.2">
      <c r="A2" s="3" t="s">
        <v>1</v>
      </c>
      <c r="B2" s="3"/>
      <c r="C2" s="3"/>
      <c r="D2" s="3"/>
      <c r="E2" s="3"/>
      <c r="F2" s="3"/>
      <c r="G2" s="3"/>
      <c r="H2" s="3"/>
      <c r="I2" s="3"/>
    </row>
    <row r="3" spans="1:9" ht="19" hidden="1" x14ac:dyDescent="0.2">
      <c r="A3" s="3"/>
      <c r="B3" s="3">
        <v>2012</v>
      </c>
      <c r="C3" s="3" t="s">
        <v>2</v>
      </c>
      <c r="D3" s="3">
        <v>2013</v>
      </c>
      <c r="E3" s="3" t="s">
        <v>2</v>
      </c>
      <c r="F3" s="3" t="s">
        <v>3</v>
      </c>
      <c r="G3" s="3">
        <v>2014</v>
      </c>
      <c r="H3" s="3" t="s">
        <v>2</v>
      </c>
      <c r="I3" s="3" t="s">
        <v>3</v>
      </c>
    </row>
    <row r="4" spans="1:9" ht="17" thickBot="1" x14ac:dyDescent="0.25">
      <c r="A4" s="5"/>
      <c r="B4" s="6">
        <v>2015</v>
      </c>
      <c r="C4" s="7" t="s">
        <v>2</v>
      </c>
      <c r="D4" s="6">
        <v>2016</v>
      </c>
      <c r="E4" s="7" t="s">
        <v>2</v>
      </c>
      <c r="F4" s="8" t="s">
        <v>3</v>
      </c>
      <c r="G4" s="6">
        <v>2017</v>
      </c>
      <c r="H4" s="7" t="s">
        <v>2</v>
      </c>
      <c r="I4" s="8" t="s">
        <v>3</v>
      </c>
    </row>
    <row r="5" spans="1:9" ht="18" thickTop="1" thickBot="1" x14ac:dyDescent="0.25">
      <c r="A5" s="5" t="s">
        <v>4</v>
      </c>
      <c r="B5" s="9">
        <v>310180.39</v>
      </c>
      <c r="C5" s="10">
        <v>1</v>
      </c>
      <c r="D5" s="9">
        <v>359158.5</v>
      </c>
      <c r="E5" s="10">
        <v>1</v>
      </c>
      <c r="F5" s="11">
        <v>0.15790201953127969</v>
      </c>
      <c r="G5" s="9">
        <f>SUM(G6:G10)</f>
        <v>490453</v>
      </c>
      <c r="H5" s="10">
        <v>1</v>
      </c>
      <c r="I5" s="11">
        <f>(G5/D5)-1</f>
        <v>0.36556144432054372</v>
      </c>
    </row>
    <row r="6" spans="1:9" ht="17" thickTop="1" x14ac:dyDescent="0.2">
      <c r="A6" s="12" t="s">
        <v>5</v>
      </c>
      <c r="B6" s="13">
        <v>12870</v>
      </c>
      <c r="C6" s="14">
        <f t="shared" ref="C6:C14" si="0">B6/$D$5</f>
        <v>3.5833761417312968E-2</v>
      </c>
      <c r="D6" s="13">
        <v>40798.5</v>
      </c>
      <c r="E6" s="14">
        <v>0.11359469426450997</v>
      </c>
      <c r="F6" s="15">
        <v>2.17004662004662</v>
      </c>
      <c r="G6" s="13">
        <f>[1]Amigos!C1</f>
        <v>58249</v>
      </c>
      <c r="H6" s="14">
        <f>G6/$G$5</f>
        <v>0.11876571251475676</v>
      </c>
      <c r="I6" s="15">
        <f t="shared" ref="I6:I23" si="1">(G6/D6)-1</f>
        <v>0.42772405848254236</v>
      </c>
    </row>
    <row r="7" spans="1:9" ht="16" x14ac:dyDescent="0.2">
      <c r="A7" s="16" t="s">
        <v>6</v>
      </c>
      <c r="B7" s="17">
        <v>102346.4</v>
      </c>
      <c r="C7" s="18">
        <f t="shared" si="0"/>
        <v>0.28496165342042579</v>
      </c>
      <c r="D7" s="17">
        <v>138700</v>
      </c>
      <c r="E7" s="18">
        <v>0.38618047463724231</v>
      </c>
      <c r="F7" s="19">
        <v>0.3552015508117532</v>
      </c>
      <c r="G7" s="17">
        <f>[1]Patrocinadores!C1</f>
        <v>134500</v>
      </c>
      <c r="H7" s="18">
        <f t="shared" ref="H7:H10" si="2">G7/$G$5</f>
        <v>0.27423626728758921</v>
      </c>
      <c r="I7" s="19">
        <f t="shared" si="1"/>
        <v>-3.028118240807498E-2</v>
      </c>
    </row>
    <row r="8" spans="1:9" ht="16" x14ac:dyDescent="0.2">
      <c r="A8" s="16" t="s">
        <v>7</v>
      </c>
      <c r="B8" s="17">
        <v>95745.23</v>
      </c>
      <c r="C8" s="18">
        <f t="shared" si="0"/>
        <v>0.26658210789943715</v>
      </c>
      <c r="D8" s="17">
        <v>75620</v>
      </c>
      <c r="E8" s="18">
        <v>0.21054771082961979</v>
      </c>
      <c r="F8" s="19">
        <v>-0.21019564107788968</v>
      </c>
      <c r="G8" s="17">
        <f>[1]Outros!D1</f>
        <v>125100</v>
      </c>
      <c r="H8" s="18">
        <f t="shared" si="2"/>
        <v>0.25507031254778745</v>
      </c>
      <c r="I8" s="19">
        <f t="shared" si="1"/>
        <v>0.6543242528431632</v>
      </c>
    </row>
    <row r="9" spans="1:9" ht="16" x14ac:dyDescent="0.2">
      <c r="A9" s="20" t="s">
        <v>8</v>
      </c>
      <c r="B9" s="21">
        <v>22200</v>
      </c>
      <c r="C9" s="18">
        <f>B9/$D$5</f>
        <v>6.1811150230330063E-2</v>
      </c>
      <c r="D9" s="21">
        <v>7200</v>
      </c>
      <c r="E9" s="18">
        <v>2.0046859534161101E-2</v>
      </c>
      <c r="F9" s="19">
        <v>-0.67567567567567566</v>
      </c>
      <c r="G9" s="21">
        <f>[1]Patrocinadores!P1</f>
        <v>22524</v>
      </c>
      <c r="H9" s="18">
        <f t="shared" si="2"/>
        <v>4.5924889846733527E-2</v>
      </c>
      <c r="I9" s="19">
        <f t="shared" si="1"/>
        <v>2.1283333333333334</v>
      </c>
    </row>
    <row r="10" spans="1:9" ht="17" thickBot="1" x14ac:dyDescent="0.25">
      <c r="A10" s="20" t="s">
        <v>9</v>
      </c>
      <c r="B10" s="21">
        <v>77018.760000000009</v>
      </c>
      <c r="C10" s="22">
        <f t="shared" si="0"/>
        <v>0.21444225877989803</v>
      </c>
      <c r="D10" s="21">
        <v>96840</v>
      </c>
      <c r="E10" s="22">
        <v>0.26963026073446683</v>
      </c>
      <c r="F10" s="23">
        <v>0.25735600001869652</v>
      </c>
      <c r="G10" s="21">
        <f>[1]Soldados!P48</f>
        <v>150080</v>
      </c>
      <c r="H10" s="22">
        <f t="shared" si="2"/>
        <v>0.30600281780313304</v>
      </c>
      <c r="I10" s="23">
        <f t="shared" si="1"/>
        <v>0.54977282114828574</v>
      </c>
    </row>
    <row r="11" spans="1:9" ht="18" thickTop="1" thickBot="1" x14ac:dyDescent="0.25">
      <c r="A11" s="24" t="s">
        <v>10</v>
      </c>
      <c r="B11" s="25">
        <v>74827.28</v>
      </c>
      <c r="C11" s="26">
        <f t="shared" si="0"/>
        <v>0.20834055159490866</v>
      </c>
      <c r="D11" s="25">
        <v>94401.700000000012</v>
      </c>
      <c r="E11" s="26">
        <v>0.26284133606750226</v>
      </c>
      <c r="F11" s="27">
        <v>0.26159470182532374</v>
      </c>
      <c r="G11" s="25">
        <f>SUM(G12:G15)</f>
        <v>125150.57999999999</v>
      </c>
      <c r="H11" s="26">
        <f>G11/$G$5</f>
        <v>0.25517344169573841</v>
      </c>
      <c r="I11" s="27">
        <f t="shared" si="1"/>
        <v>0.32572379522826367</v>
      </c>
    </row>
    <row r="12" spans="1:9" ht="17" thickTop="1" x14ac:dyDescent="0.2">
      <c r="A12" s="12" t="s">
        <v>11</v>
      </c>
      <c r="B12" s="13">
        <v>54462.5</v>
      </c>
      <c r="C12" s="28">
        <f t="shared" si="0"/>
        <v>0.15163917880267347</v>
      </c>
      <c r="D12" s="13">
        <v>72677.680000000008</v>
      </c>
      <c r="E12" s="28">
        <v>0.23430778457658141</v>
      </c>
      <c r="F12" s="29">
        <v>0.33445361487261893</v>
      </c>
      <c r="G12" s="13">
        <f>'[1]Custos X Despesas X Doações'!T2</f>
        <v>90855.919999999984</v>
      </c>
      <c r="H12" s="28">
        <f t="shared" ref="H12:H14" si="3">G12/$D$5</f>
        <v>0.25296887028985804</v>
      </c>
      <c r="I12" s="29">
        <f t="shared" si="1"/>
        <v>0.25012135775385191</v>
      </c>
    </row>
    <row r="13" spans="1:9" ht="16" x14ac:dyDescent="0.2">
      <c r="A13" s="16" t="s">
        <v>12</v>
      </c>
      <c r="B13" s="17">
        <v>0</v>
      </c>
      <c r="C13" s="30">
        <f t="shared" si="0"/>
        <v>0</v>
      </c>
      <c r="D13" s="17">
        <v>-630.98</v>
      </c>
      <c r="E13" s="30">
        <v>-2.0342356265655608E-3</v>
      </c>
      <c r="F13" s="31"/>
      <c r="G13" s="17">
        <f>'[1]Custos X Despesas X Doações'!J2</f>
        <v>180.91000000000003</v>
      </c>
      <c r="H13" s="30">
        <f t="shared" si="3"/>
        <v>5.0370518865626185E-4</v>
      </c>
      <c r="I13" s="31"/>
    </row>
    <row r="14" spans="1:9" ht="16" x14ac:dyDescent="0.2">
      <c r="A14" s="16" t="s">
        <v>13</v>
      </c>
      <c r="B14" s="17">
        <v>20364.78</v>
      </c>
      <c r="C14" s="30">
        <f t="shared" si="0"/>
        <v>5.670137279223518E-2</v>
      </c>
      <c r="D14" s="17">
        <v>22355</v>
      </c>
      <c r="E14" s="30">
        <v>7.2070964898844833E-2</v>
      </c>
      <c r="F14" s="31">
        <v>0</v>
      </c>
      <c r="G14" s="17">
        <f>'[1]Custos X Despesas X Doações'!O2</f>
        <v>34113.75</v>
      </c>
      <c r="H14" s="30">
        <f t="shared" si="3"/>
        <v>9.4982438115762263E-2</v>
      </c>
      <c r="I14" s="31">
        <v>0</v>
      </c>
    </row>
    <row r="15" spans="1:9" ht="17" thickBot="1" x14ac:dyDescent="0.25">
      <c r="A15" s="20" t="s">
        <v>14</v>
      </c>
      <c r="B15" s="21">
        <v>0</v>
      </c>
      <c r="C15" s="32">
        <f>B16/$D$5</f>
        <v>0.65529038015249541</v>
      </c>
      <c r="D15" s="21">
        <v>0</v>
      </c>
      <c r="E15" s="32">
        <v>0.85355750568241906</v>
      </c>
      <c r="F15" s="31"/>
      <c r="G15" s="21">
        <v>0</v>
      </c>
      <c r="H15" s="32">
        <f>G16/$D$5</f>
        <v>1.0171064307262672</v>
      </c>
      <c r="I15" s="31"/>
    </row>
    <row r="16" spans="1:9" ht="18" thickTop="1" thickBot="1" x14ac:dyDescent="0.25">
      <c r="A16" s="24" t="s">
        <v>15</v>
      </c>
      <c r="B16" s="25">
        <v>235353.11000000002</v>
      </c>
      <c r="C16" s="26">
        <f t="shared" ref="C16:C22" si="4">B16/$D$5</f>
        <v>0.65529038015249541</v>
      </c>
      <c r="D16" s="25">
        <v>264756.8</v>
      </c>
      <c r="E16" s="26">
        <v>0.73715866393249774</v>
      </c>
      <c r="F16" s="27">
        <v>0.12493435926977958</v>
      </c>
      <c r="G16" s="25">
        <f>G5-G11</f>
        <v>365302.42000000004</v>
      </c>
      <c r="H16" s="26">
        <f>G16/$G$5</f>
        <v>0.7448265583042617</v>
      </c>
      <c r="I16" s="27">
        <f t="shared" si="1"/>
        <v>0.37976595879690356</v>
      </c>
    </row>
    <row r="17" spans="1:9" ht="17" thickTop="1" x14ac:dyDescent="0.2">
      <c r="A17" s="12" t="s">
        <v>16</v>
      </c>
      <c r="B17" s="13">
        <v>2411.7599999999998</v>
      </c>
      <c r="C17" s="28">
        <f t="shared" si="4"/>
        <v>6.7150297152928293E-3</v>
      </c>
      <c r="D17" s="13">
        <v>1722.3799999999999</v>
      </c>
      <c r="E17" s="28">
        <v>4.7955986006178331E-3</v>
      </c>
      <c r="F17" s="29">
        <v>-0.28584104554350342</v>
      </c>
      <c r="G17" s="13">
        <f ca="1">SUMIF('[1]Custos X Despesas X Doações'!D3:D53,[1]DRE!A17,'[1]Custos X Despesas X Doações'!E3:E52)</f>
        <v>5984</v>
      </c>
      <c r="H17" s="28">
        <f ca="1">G17/$G$5</f>
        <v>1.2200965230103599E-2</v>
      </c>
      <c r="I17" s="29">
        <f t="shared" ca="1" si="1"/>
        <v>2.4742623579001153</v>
      </c>
    </row>
    <row r="18" spans="1:9" ht="16" x14ac:dyDescent="0.2">
      <c r="A18" s="16" t="s">
        <v>17</v>
      </c>
      <c r="B18" s="33">
        <v>6000</v>
      </c>
      <c r="C18" s="30">
        <f>B18/$D$5</f>
        <v>1.6705716278467585E-2</v>
      </c>
      <c r="D18" s="33">
        <v>300</v>
      </c>
      <c r="E18" s="30">
        <v>8.3528581392337928E-4</v>
      </c>
      <c r="F18" s="31">
        <v>-0.95</v>
      </c>
      <c r="G18" s="33">
        <f ca="1">SUMIF('[1]Custos X Despesas X Doações'!D4:D54,[1]DRE!A18,'[1]Custos X Despesas X Doações'!E4:E53)</f>
        <v>1400</v>
      </c>
      <c r="H18" s="30">
        <f t="shared" ref="H18:H22" ca="1" si="5">G18/$G$5</f>
        <v>2.8545038974172854E-3</v>
      </c>
      <c r="I18" s="31">
        <f t="shared" ca="1" si="1"/>
        <v>3.666666666666667</v>
      </c>
    </row>
    <row r="19" spans="1:9" ht="16" x14ac:dyDescent="0.2">
      <c r="A19" s="16" t="s">
        <v>18</v>
      </c>
      <c r="B19" s="17">
        <v>201218.33</v>
      </c>
      <c r="C19" s="30">
        <f t="shared" si="4"/>
        <v>0.560249388501177</v>
      </c>
      <c r="D19" s="17">
        <v>225360</v>
      </c>
      <c r="E19" s="30">
        <v>0.62746670341924249</v>
      </c>
      <c r="F19" s="31">
        <v>0.11997748912835138</v>
      </c>
      <c r="G19" s="17">
        <f>[1]Projetos!D12</f>
        <v>180424</v>
      </c>
      <c r="H19" s="30">
        <f t="shared" si="5"/>
        <v>0.36787215084829739</v>
      </c>
      <c r="I19" s="31">
        <f t="shared" si="1"/>
        <v>-0.19939652112176076</v>
      </c>
    </row>
    <row r="20" spans="1:9" ht="16" x14ac:dyDescent="0.2">
      <c r="A20" s="16" t="s">
        <v>19</v>
      </c>
      <c r="B20" s="17">
        <v>1752.05</v>
      </c>
      <c r="C20" s="30">
        <f t="shared" si="4"/>
        <v>4.8782083676148554E-3</v>
      </c>
      <c r="D20" s="17">
        <v>0</v>
      </c>
      <c r="E20" s="30">
        <v>0</v>
      </c>
      <c r="F20" s="31"/>
      <c r="G20" s="17">
        <v>0</v>
      </c>
      <c r="H20" s="30">
        <f t="shared" si="5"/>
        <v>0</v>
      </c>
      <c r="I20" s="31"/>
    </row>
    <row r="21" spans="1:9" ht="16" x14ac:dyDescent="0.2">
      <c r="A21" s="16" t="s">
        <v>8</v>
      </c>
      <c r="B21" s="17">
        <v>22200</v>
      </c>
      <c r="C21" s="30">
        <f t="shared" si="4"/>
        <v>6.1811150230330063E-2</v>
      </c>
      <c r="D21" s="17">
        <v>0</v>
      </c>
      <c r="E21" s="30">
        <v>0</v>
      </c>
      <c r="F21" s="31">
        <v>-1</v>
      </c>
      <c r="G21" s="17">
        <v>22254</v>
      </c>
      <c r="H21" s="30">
        <f t="shared" si="5"/>
        <v>4.5374378380803056E-2</v>
      </c>
      <c r="I21" s="31" t="e">
        <f t="shared" si="1"/>
        <v>#DIV/0!</v>
      </c>
    </row>
    <row r="22" spans="1:9" ht="17" thickBot="1" x14ac:dyDescent="0.25">
      <c r="A22" s="20" t="s">
        <v>20</v>
      </c>
      <c r="B22" s="21">
        <v>962</v>
      </c>
      <c r="C22" s="32">
        <f t="shared" si="4"/>
        <v>2.6784831766476359E-3</v>
      </c>
      <c r="D22" s="21">
        <v>0</v>
      </c>
      <c r="E22" s="32">
        <v>0</v>
      </c>
      <c r="F22" s="34">
        <v>-1</v>
      </c>
      <c r="G22" s="21">
        <f>+[1]Patrimônio!E13</f>
        <v>192068.30000000002</v>
      </c>
      <c r="H22" s="32">
        <f t="shared" si="5"/>
        <v>0.39161407922879465</v>
      </c>
      <c r="I22" s="34" t="e">
        <f t="shared" si="1"/>
        <v>#DIV/0!</v>
      </c>
    </row>
    <row r="23" spans="1:9" ht="18" thickTop="1" thickBot="1" x14ac:dyDescent="0.25">
      <c r="A23" s="24" t="s">
        <v>21</v>
      </c>
      <c r="B23" s="25">
        <v>234544.13999999998</v>
      </c>
      <c r="C23" s="26">
        <f>B23/B16</f>
        <v>0.99656273928141403</v>
      </c>
      <c r="D23" s="25">
        <v>227382.38</v>
      </c>
      <c r="E23" s="26">
        <v>0.85883490055779499</v>
      </c>
      <c r="F23" s="27">
        <v>-3.0534806795855074E-2</v>
      </c>
      <c r="G23" s="25">
        <f ca="1">SUM(G17:G22)</f>
        <v>402130.30000000005</v>
      </c>
      <c r="H23" s="26">
        <f ca="1">G23/G16</f>
        <v>1.1008147714980918</v>
      </c>
      <c r="I23" s="27">
        <f t="shared" ca="1" si="1"/>
        <v>0.76852005859029204</v>
      </c>
    </row>
    <row r="24" spans="1:9" ht="18" thickTop="1" thickBot="1" x14ac:dyDescent="0.25">
      <c r="A24" s="24" t="s">
        <v>22</v>
      </c>
      <c r="B24" s="25">
        <v>808.97000000003027</v>
      </c>
      <c r="C24" s="26"/>
      <c r="D24" s="25">
        <v>37374.419999999984</v>
      </c>
      <c r="E24" s="26"/>
      <c r="F24" s="27"/>
      <c r="G24" s="25">
        <f ca="1">G16-G23</f>
        <v>-36827.880000000005</v>
      </c>
      <c r="H24" s="26"/>
      <c r="I24" s="27"/>
    </row>
    <row r="25" spans="1:9" ht="17" hidden="1" thickTop="1" x14ac:dyDescent="0.2"/>
    <row r="26" spans="1:9" ht="17" hidden="1" thickTop="1" x14ac:dyDescent="0.2"/>
  </sheetData>
  <mergeCells count="3">
    <mergeCell ref="A1:I1"/>
    <mergeCell ref="A2:I2"/>
    <mergeCell ref="A3:I3"/>
  </mergeCells>
  <pageMargins left="0.27559055119999998" right="0.27559055119999998" top="0.29527559060000003" bottom="0.29527559060000003" header="0.1181102362" footer="0.118110236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Usuário do Microsoft Office</dc:creator>
  <cp:lastModifiedBy>Usuário do Microsoft Office</cp:lastModifiedBy>
  <dcterms:created xsi:type="dcterms:W3CDTF">2018-08-10T14:28:29Z</dcterms:created>
  <dcterms:modified xsi:type="dcterms:W3CDTF">2018-08-10T14:29:03Z</dcterms:modified>
</cp:coreProperties>
</file>